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8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J39" i="1" l="1"/>
  <c r="J34" i="1"/>
  <c r="K34" i="1" s="1"/>
  <c r="J38" i="1"/>
  <c r="D36" i="1"/>
  <c r="D38" i="1"/>
  <c r="J36" i="1"/>
  <c r="J30" i="1"/>
  <c r="J29" i="1"/>
  <c r="J27" i="1"/>
  <c r="K27" i="1"/>
  <c r="J23" i="1"/>
  <c r="K23" i="1"/>
  <c r="K25" i="1"/>
  <c r="J19" i="1"/>
  <c r="J20" i="1"/>
  <c r="K20" i="1" s="1"/>
  <c r="E42" i="1" l="1"/>
  <c r="G42" i="1"/>
  <c r="H42" i="1"/>
  <c r="I42" i="1"/>
  <c r="C42" i="1"/>
  <c r="C32" i="1"/>
  <c r="D32" i="1"/>
  <c r="D42" i="1" s="1"/>
  <c r="E32" i="1"/>
  <c r="D37" i="1"/>
  <c r="D39" i="1"/>
  <c r="F39" i="1" s="1"/>
  <c r="K39" i="1" s="1"/>
  <c r="F36" i="1"/>
  <c r="K36" i="1" s="1"/>
  <c r="D35" i="1"/>
  <c r="F35" i="1" s="1"/>
  <c r="K35" i="1" s="1"/>
  <c r="D34" i="1"/>
  <c r="F38" i="1"/>
  <c r="K38" i="1" s="1"/>
  <c r="F37" i="1"/>
  <c r="K37" i="1" s="1"/>
  <c r="F34" i="1"/>
  <c r="F33" i="1"/>
  <c r="K33" i="1" s="1"/>
  <c r="J32" i="1"/>
  <c r="H32" i="1"/>
  <c r="C21" i="1"/>
  <c r="F24" i="1"/>
  <c r="F25" i="1"/>
  <c r="F26" i="1"/>
  <c r="F27" i="1"/>
  <c r="F28" i="1"/>
  <c r="F29" i="1"/>
  <c r="F30" i="1"/>
  <c r="F31" i="1"/>
  <c r="F22" i="1"/>
  <c r="K22" i="1" s="1"/>
  <c r="K24" i="1"/>
  <c r="K30" i="1"/>
  <c r="D23" i="1"/>
  <c r="F23" i="1" s="1"/>
  <c r="K28" i="1"/>
  <c r="C13" i="1"/>
  <c r="F15" i="1"/>
  <c r="K15" i="1" s="1"/>
  <c r="D16" i="1"/>
  <c r="F16" i="1" s="1"/>
  <c r="K16" i="1" s="1"/>
  <c r="D20" i="1"/>
  <c r="F20" i="1" s="1"/>
  <c r="D19" i="1"/>
  <c r="F19" i="1" s="1"/>
  <c r="K19" i="1" s="1"/>
  <c r="F14" i="1"/>
  <c r="K14" i="1" s="1"/>
  <c r="F18" i="1"/>
  <c r="K18" i="1" s="1"/>
  <c r="F17" i="1"/>
  <c r="K17" i="1" s="1"/>
  <c r="F32" i="1" l="1"/>
  <c r="F42" i="1" s="1"/>
  <c r="D21" i="1"/>
  <c r="F13" i="1"/>
  <c r="F21" i="1"/>
  <c r="D13" i="1"/>
  <c r="J21" i="1"/>
  <c r="J13" i="1"/>
  <c r="H13" i="1"/>
  <c r="K26" i="1"/>
  <c r="K31" i="1"/>
  <c r="K29" i="1"/>
  <c r="J42" i="1" l="1"/>
  <c r="K13" i="1"/>
  <c r="K42" i="1" s="1"/>
  <c r="H21" i="1"/>
</calcChain>
</file>

<file path=xl/sharedStrings.xml><?xml version="1.0" encoding="utf-8"?>
<sst xmlns="http://schemas.openxmlformats.org/spreadsheetml/2006/main" count="111" uniqueCount="38">
  <si>
    <t>Період</t>
  </si>
  <si>
    <t>Найменування юридичної особи (або позначення фізичної особи)</t>
  </si>
  <si>
    <t>Благодійні пожертви, що були отримані закладом охорони здоров'я від фізичних та юридичних осіб</t>
  </si>
  <si>
    <t>В грошовій формі, тис.грн.</t>
  </si>
  <si>
    <t>В натуральній формі (товари і послуги), тис.грн.</t>
  </si>
  <si>
    <t>Перелік товарів і послуг в натуральній формі</t>
  </si>
  <si>
    <t>Всього отримано благодійних пожертв, тис.грн.</t>
  </si>
  <si>
    <t>Використання закладом  охорони здоров'я благодійних пожертв, отриманих у грошовій та натуральній (товари і послуги) формі</t>
  </si>
  <si>
    <t>Навпрямки використання у грошовій формі (стаття витрат)</t>
  </si>
  <si>
    <t>Сума, тис.грн.</t>
  </si>
  <si>
    <t xml:space="preserve">Перелік використаних товарів та послуг у натуральній формі </t>
  </si>
  <si>
    <t>Залишок невикористаних грошових коштів, товарів та послуг на кінець звітного періоду, тис.грн.</t>
  </si>
  <si>
    <t>ІІ квартал</t>
  </si>
  <si>
    <t>І квартал</t>
  </si>
  <si>
    <t>ІІІ квартал</t>
  </si>
  <si>
    <t>ІV квартал</t>
  </si>
  <si>
    <t>Всього за рік</t>
  </si>
  <si>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</si>
  <si>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</si>
  <si>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</si>
  <si>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Додаток</t>
  </si>
  <si>
    <t>до наказу Міністерства охорони здоров'я України</t>
  </si>
  <si>
    <t>25.07.2017 № 848</t>
  </si>
  <si>
    <t>Фізична особа</t>
  </si>
  <si>
    <t>Медикаменти та вироби медичного призначення</t>
  </si>
  <si>
    <t>БЛАГОДІЙНИЙ ФОНД "ФУНДАЦІЯ АНТИСНІД-Україна"</t>
  </si>
  <si>
    <t>КЗ "ДОСПК"</t>
  </si>
  <si>
    <t>КЗ "ДОЦЗПТБЗСНІДом"</t>
  </si>
  <si>
    <t>ДП ДАК "Ліки України" Аптека №9</t>
  </si>
  <si>
    <t>КЗ "Дніпропетровський протитуберкульозний диспансер"ДОР"</t>
  </si>
  <si>
    <t> Прямі матеріальні витрати</t>
  </si>
  <si>
    <t>"Благодійний фонд "ФАРМАК"</t>
  </si>
  <si>
    <t>Продукти харчування</t>
  </si>
  <si>
    <t>КЗ "ДОКЛПО "Фтизіатрія"ДОР"</t>
  </si>
  <si>
    <t>Предмети та матеріали, обладнання та інвентар</t>
  </si>
  <si>
    <t>КЗ "Дніпропетровська обласна клінічна лікарня ім.І.І.Мечникова"</t>
  </si>
  <si>
    <r>
      <rPr>
        <b/>
        <sz val="14"/>
        <color theme="1"/>
        <rFont val="Times New Roman"/>
        <family val="1"/>
        <charset val="204"/>
      </rPr>
      <t>КЗ "Новомосковська центральна міська лікарня"</t>
    </r>
    <r>
      <rPr>
        <sz val="14"/>
        <color theme="1"/>
        <rFont val="Times New Roman"/>
        <family val="1"/>
        <charset val="204"/>
      </rPr>
      <t xml:space="preserve"> </t>
    </r>
    <r>
      <rPr>
        <u/>
        <sz val="14"/>
        <color theme="1"/>
        <rFont val="Times New Roman"/>
        <family val="1"/>
        <charset val="204"/>
      </rPr>
      <t>за ІІІ квартал 2018 року</t>
    </r>
  </si>
  <si>
    <t>Виконавець Слабченко Ю.С. тел.0964711466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</si>
</sst>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00"/>
    <numFmt numFmtId="166" formatCode="0.0"/>
    <numFmt numFmtId="167" formatCode="#,##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7" fontId="1" fillId="0" borderId="1" xfId="0" applyNumberFormat="1" applyFont="1" applyBorder="1" applyAlignment="1">
      <alignment vertical="center"/>
    </xf>
    <xf numFmtId="167" fontId="2" fillId="0" borderId="4" xfId="0" applyNumberFormat="1" applyFont="1" applyBorder="1" applyAlignment="1">
      <alignment horizontal="right" vertical="center"/>
    </xf>
    <xf numFmtId="167" fontId="2" fillId="0" borderId="5" xfId="0" applyNumberFormat="1" applyFont="1" applyBorder="1" applyAlignment="1">
      <alignment horizontal="right" vertical="center"/>
    </xf>
    <xf numFmtId="167" fontId="2" fillId="0" borderId="4" xfId="0" applyNumberFormat="1" applyFont="1" applyBorder="1"/>
    <xf numFmtId="167" fontId="2" fillId="0" borderId="5" xfId="0" applyNumberFormat="1" applyFont="1" applyBorder="1"/>
    <xf numFmtId="167" fontId="1" fillId="0" borderId="10" xfId="0" applyNumberFormat="1" applyFont="1" applyBorder="1" applyAlignment="1">
      <alignment vertical="center"/>
    </xf>
    <xf numFmtId="164" fontId="2" fillId="0" borderId="4" xfId="0" applyNumberFormat="1" applyFont="1" applyBorder="1"/>
    <xf numFmtId="164" fontId="2" fillId="0" borderId="5" xfId="0" applyNumberFormat="1" applyFont="1" applyBorder="1"/>
    <xf numFmtId="167" fontId="2" fillId="0" borderId="12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right" vertical="center"/>
    </xf>
    <xf numFmtId="167" fontId="1" fillId="0" borderId="10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right" vertical="center"/>
    </xf>
    <xf numFmtId="166" fontId="1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right" vertical="center"/>
    </xf>
    <xf numFmtId="0" fontId="1" fillId="0" borderId="13" xfId="0" applyFont="1" applyFill="1" applyBorder="1" applyAlignment="1">
      <alignment horizontal="right" vertical="center"/>
    </xf>
    <xf numFmtId="166" fontId="2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166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/>
    </xf>
    <xf numFmtId="165" fontId="1" fillId="0" borderId="10" xfId="0" applyNumberFormat="1" applyFont="1" applyBorder="1" applyAlignment="1">
      <alignment vertical="center"/>
    </xf>
    <xf numFmtId="165" fontId="1" fillId="0" borderId="13" xfId="0" applyNumberFormat="1" applyFont="1" applyBorder="1" applyAlignment="1">
      <alignment vertical="center"/>
    </xf>
    <xf numFmtId="165" fontId="1" fillId="0" borderId="14" xfId="0" applyNumberFormat="1" applyFont="1" applyBorder="1" applyAlignment="1">
      <alignment vertical="center"/>
    </xf>
    <xf numFmtId="0" fontId="1" fillId="0" borderId="4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2" xfId="0" applyFont="1" applyBorder="1"/>
    <xf numFmtId="0" fontId="2" fillId="0" borderId="0" xfId="0" applyFont="1"/>
    <xf numFmtId="0" fontId="1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1" fillId="2" borderId="13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5" fontId="1" fillId="2" borderId="13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workbookViewId="0">
      <selection activeCell="D46" sqref="D46"/>
    </sheetView>
  </sheetViews>
  <sheetFormatPr defaultRowHeight="15" x14ac:dyDescent="0.25"/>
  <cols>
    <col min="1" max="1" width="9.42578125" style="1" customWidth="1"/>
    <col min="2" max="2" width="21.5703125" style="1" customWidth="1"/>
    <col min="3" max="4" width="14.42578125" style="1" customWidth="1"/>
    <col min="5" max="5" width="15" style="1" customWidth="1"/>
    <col min="6" max="6" width="13.7109375" style="1" customWidth="1"/>
    <col min="7" max="7" width="14" style="1" customWidth="1"/>
    <col min="8" max="8" width="16.28515625" style="1" customWidth="1"/>
    <col min="9" max="9" width="14.5703125" style="1" customWidth="1"/>
    <col min="10" max="10" width="13.85546875" style="1" customWidth="1"/>
    <col min="11" max="11" width="17.28515625" style="1" customWidth="1"/>
    <col min="12" max="16384" width="9.140625" style="1"/>
  </cols>
  <sheetData>
    <row r="1" spans="1:11" x14ac:dyDescent="0.25">
      <c r="I1" s="1" t="s">
        <v>20</v>
      </c>
    </row>
    <row r="2" spans="1:11" x14ac:dyDescent="0.25">
      <c r="I2" s="1" t="s">
        <v>21</v>
      </c>
    </row>
    <row r="3" spans="1:11" x14ac:dyDescent="0.25">
      <c r="I3" s="1" t="s">
        <v>22</v>
      </c>
    </row>
    <row r="5" spans="1:11" ht="18.75" x14ac:dyDescent="0.3">
      <c r="A5" s="44" t="s">
        <v>17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ht="18.75" x14ac:dyDescent="0.3">
      <c r="A6" s="48" t="s">
        <v>18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16.5" customHeight="1" x14ac:dyDescent="0.3">
      <c r="A7" s="45" t="s">
        <v>36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 ht="15" customHeight="1" x14ac:dyDescent="0.3">
      <c r="A8" s="45" t="s">
        <v>19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x14ac:dyDescent="0.25">
      <c r="B9" s="2"/>
      <c r="C9" s="13"/>
      <c r="D9" s="13"/>
      <c r="E9" s="13"/>
      <c r="F9" s="13"/>
      <c r="G9" s="13"/>
      <c r="H9" s="2"/>
      <c r="I9" s="2"/>
      <c r="J9" s="2"/>
    </row>
    <row r="11" spans="1:11" ht="47.25" customHeight="1" x14ac:dyDescent="0.25">
      <c r="A11" s="46" t="s">
        <v>0</v>
      </c>
      <c r="B11" s="46" t="s">
        <v>1</v>
      </c>
      <c r="C11" s="46" t="s">
        <v>2</v>
      </c>
      <c r="D11" s="46"/>
      <c r="E11" s="46"/>
      <c r="F11" s="46" t="s">
        <v>6</v>
      </c>
      <c r="G11" s="46" t="s">
        <v>7</v>
      </c>
      <c r="H11" s="46"/>
      <c r="I11" s="46"/>
      <c r="J11" s="46"/>
      <c r="K11" s="46" t="s">
        <v>11</v>
      </c>
    </row>
    <row r="12" spans="1:11" ht="91.5" customHeight="1" thickBot="1" x14ac:dyDescent="0.3">
      <c r="A12" s="47"/>
      <c r="B12" s="47"/>
      <c r="C12" s="14" t="s">
        <v>3</v>
      </c>
      <c r="D12" s="14" t="s">
        <v>4</v>
      </c>
      <c r="E12" s="14" t="s">
        <v>5</v>
      </c>
      <c r="F12" s="47"/>
      <c r="G12" s="14" t="s">
        <v>8</v>
      </c>
      <c r="H12" s="14" t="s">
        <v>9</v>
      </c>
      <c r="I12" s="14" t="s">
        <v>10</v>
      </c>
      <c r="J12" s="14" t="s">
        <v>9</v>
      </c>
      <c r="K12" s="47"/>
    </row>
    <row r="13" spans="1:11" s="21" customFormat="1" ht="23.25" customHeight="1" x14ac:dyDescent="0.25">
      <c r="A13" s="49" t="s">
        <v>13</v>
      </c>
      <c r="B13" s="17"/>
      <c r="C13" s="18">
        <f>C20+C14</f>
        <v>0.29399999999999998</v>
      </c>
      <c r="D13" s="18">
        <f>D20+D19+D18+D17+D16+D14+D15</f>
        <v>460.36799999999999</v>
      </c>
      <c r="E13" s="19"/>
      <c r="F13" s="4">
        <f>F20+F19+F18+F17+F16+F14+F15</f>
        <v>460.66199999999998</v>
      </c>
      <c r="G13" s="42"/>
      <c r="H13" s="20">
        <f>H20</f>
        <v>0</v>
      </c>
      <c r="I13" s="19"/>
      <c r="J13" s="18">
        <f>J20</f>
        <v>325.74403000000001</v>
      </c>
      <c r="K13" s="5">
        <f>K20</f>
        <v>45.015969999999982</v>
      </c>
    </row>
    <row r="14" spans="1:11" s="21" customFormat="1" x14ac:dyDescent="0.25">
      <c r="A14" s="51"/>
      <c r="B14" s="22" t="s">
        <v>23</v>
      </c>
      <c r="C14" s="23">
        <v>0.29399999999999998</v>
      </c>
      <c r="D14" s="23"/>
      <c r="E14" s="24"/>
      <c r="F14" s="15">
        <f>C14+D14</f>
        <v>0.29399999999999998</v>
      </c>
      <c r="G14" s="12"/>
      <c r="H14" s="25">
        <v>0.19700000000000001</v>
      </c>
      <c r="I14" s="24"/>
      <c r="J14" s="26"/>
      <c r="K14" s="16">
        <f>F14-H14</f>
        <v>9.6999999999999975E-2</v>
      </c>
    </row>
    <row r="15" spans="1:11" s="21" customFormat="1" ht="60" x14ac:dyDescent="0.25">
      <c r="A15" s="51"/>
      <c r="B15" s="22" t="s">
        <v>23</v>
      </c>
      <c r="C15" s="23"/>
      <c r="D15" s="23">
        <v>1.65</v>
      </c>
      <c r="E15" s="24" t="s">
        <v>24</v>
      </c>
      <c r="F15" s="15">
        <f>C15+D15</f>
        <v>1.65</v>
      </c>
      <c r="G15" s="12" t="s">
        <v>30</v>
      </c>
      <c r="H15" s="25"/>
      <c r="I15" s="24" t="s">
        <v>24</v>
      </c>
      <c r="J15" s="54">
        <v>1.65</v>
      </c>
      <c r="K15" s="16">
        <f>F15-J15</f>
        <v>0</v>
      </c>
    </row>
    <row r="16" spans="1:11" s="21" customFormat="1" ht="60" x14ac:dyDescent="0.25">
      <c r="A16" s="51"/>
      <c r="B16" s="12" t="s">
        <v>28</v>
      </c>
      <c r="C16" s="23"/>
      <c r="D16" s="23">
        <f>1.26+1.718+1.213</f>
        <v>4.1909999999999998</v>
      </c>
      <c r="E16" s="24" t="s">
        <v>24</v>
      </c>
      <c r="F16" s="15">
        <f>C16+D16</f>
        <v>4.1909999999999998</v>
      </c>
      <c r="G16" s="12" t="s">
        <v>30</v>
      </c>
      <c r="H16" s="25"/>
      <c r="I16" s="24" t="s">
        <v>24</v>
      </c>
      <c r="J16" s="54">
        <v>4.1909999999999998</v>
      </c>
      <c r="K16" s="16">
        <f t="shared" ref="K16:K20" si="0">F16-J16</f>
        <v>0</v>
      </c>
    </row>
    <row r="17" spans="1:11" s="21" customFormat="1" ht="60" x14ac:dyDescent="0.25">
      <c r="A17" s="51"/>
      <c r="B17" s="12" t="s">
        <v>25</v>
      </c>
      <c r="C17" s="23"/>
      <c r="D17" s="23">
        <v>5.3289999999999997</v>
      </c>
      <c r="E17" s="24" t="s">
        <v>24</v>
      </c>
      <c r="F17" s="15">
        <f>C17+D17</f>
        <v>5.3289999999999997</v>
      </c>
      <c r="G17" s="12" t="s">
        <v>30</v>
      </c>
      <c r="H17" s="25"/>
      <c r="I17" s="24" t="s">
        <v>24</v>
      </c>
      <c r="J17" s="54">
        <v>5.3289999999999997</v>
      </c>
      <c r="K17" s="16">
        <f t="shared" si="0"/>
        <v>0</v>
      </c>
    </row>
    <row r="18" spans="1:11" s="21" customFormat="1" ht="60" x14ac:dyDescent="0.25">
      <c r="A18" s="51"/>
      <c r="B18" s="12" t="s">
        <v>26</v>
      </c>
      <c r="C18" s="23"/>
      <c r="D18" s="23">
        <v>8.7810000000000006</v>
      </c>
      <c r="E18" s="24" t="s">
        <v>24</v>
      </c>
      <c r="F18" s="15">
        <f t="shared" ref="F18:F20" si="1">C18+D18</f>
        <v>8.7810000000000006</v>
      </c>
      <c r="G18" s="12" t="s">
        <v>30</v>
      </c>
      <c r="H18" s="25"/>
      <c r="I18" s="24" t="s">
        <v>24</v>
      </c>
      <c r="J18" s="54">
        <v>8.7810000000000006</v>
      </c>
      <c r="K18" s="16">
        <f t="shared" si="0"/>
        <v>0</v>
      </c>
    </row>
    <row r="19" spans="1:11" s="21" customFormat="1" ht="60" x14ac:dyDescent="0.25">
      <c r="A19" s="51"/>
      <c r="B19" s="12" t="s">
        <v>29</v>
      </c>
      <c r="C19" s="23"/>
      <c r="D19" s="23">
        <f>25.512+44.145</f>
        <v>69.657000000000011</v>
      </c>
      <c r="E19" s="24" t="s">
        <v>24</v>
      </c>
      <c r="F19" s="15">
        <f t="shared" ref="F19" si="2">C19+D19</f>
        <v>69.657000000000011</v>
      </c>
      <c r="G19" s="12" t="s">
        <v>30</v>
      </c>
      <c r="H19" s="25"/>
      <c r="I19" s="24" t="s">
        <v>24</v>
      </c>
      <c r="J19" s="54">
        <f>25.512+36.1089+8.03571</f>
        <v>69.656610000000001</v>
      </c>
      <c r="K19" s="16">
        <f t="shared" si="0"/>
        <v>3.9000000001010449E-4</v>
      </c>
    </row>
    <row r="20" spans="1:11" s="21" customFormat="1" ht="60.75" thickBot="1" x14ac:dyDescent="0.3">
      <c r="A20" s="53"/>
      <c r="B20" s="27" t="s">
        <v>27</v>
      </c>
      <c r="C20" s="28"/>
      <c r="D20" s="28">
        <f>215.552+43.401+111.807</f>
        <v>370.76</v>
      </c>
      <c r="E20" s="24" t="s">
        <v>24</v>
      </c>
      <c r="F20" s="15">
        <f t="shared" si="1"/>
        <v>370.76</v>
      </c>
      <c r="G20" s="12" t="s">
        <v>30</v>
      </c>
      <c r="H20" s="29"/>
      <c r="I20" s="24" t="s">
        <v>24</v>
      </c>
      <c r="J20" s="55">
        <f>18.25575+15.31087+9.12167-10.95345+0.03986+172.2658+9.89698+111.80655</f>
        <v>325.74403000000001</v>
      </c>
      <c r="K20" s="16">
        <f>F20-J20</f>
        <v>45.015969999999982</v>
      </c>
    </row>
    <row r="21" spans="1:11" ht="22.5" customHeight="1" x14ac:dyDescent="0.25">
      <c r="A21" s="49" t="s">
        <v>12</v>
      </c>
      <c r="B21" s="17"/>
      <c r="C21" s="6">
        <f t="shared" ref="C21:D21" si="3">SUM(C22:C31)</f>
        <v>0.48</v>
      </c>
      <c r="D21" s="6">
        <f t="shared" si="3"/>
        <v>232.45700000000002</v>
      </c>
      <c r="E21" s="6"/>
      <c r="F21" s="6">
        <f>SUM(F22:F31)</f>
        <v>232.93700000000001</v>
      </c>
      <c r="G21" s="42"/>
      <c r="H21" s="20">
        <f>SUM(H23:H31)</f>
        <v>0</v>
      </c>
      <c r="I21" s="30"/>
      <c r="J21" s="18">
        <f>SUM(J23:J31)</f>
        <v>228.08429000000001</v>
      </c>
      <c r="K21" s="7">
        <v>0</v>
      </c>
    </row>
    <row r="22" spans="1:11" x14ac:dyDescent="0.25">
      <c r="A22" s="51"/>
      <c r="B22" s="22" t="s">
        <v>23</v>
      </c>
      <c r="C22" s="31">
        <v>0.48</v>
      </c>
      <c r="D22" s="23"/>
      <c r="E22" s="32"/>
      <c r="F22" s="3">
        <f>C22+D22</f>
        <v>0.48</v>
      </c>
      <c r="G22" s="12"/>
      <c r="H22" s="31">
        <v>0.45</v>
      </c>
      <c r="I22" s="32"/>
      <c r="J22" s="23"/>
      <c r="K22" s="8">
        <f>F22-H22</f>
        <v>2.9999999999999971E-2</v>
      </c>
    </row>
    <row r="23" spans="1:11" ht="60" x14ac:dyDescent="0.25">
      <c r="A23" s="51"/>
      <c r="B23" s="22" t="s">
        <v>23</v>
      </c>
      <c r="C23" s="31"/>
      <c r="D23" s="23">
        <f>0.063+1.569</f>
        <v>1.6319999999999999</v>
      </c>
      <c r="E23" s="24" t="s">
        <v>24</v>
      </c>
      <c r="F23" s="3">
        <f t="shared" ref="F23:F31" si="4">C23+D23</f>
        <v>1.6319999999999999</v>
      </c>
      <c r="G23" s="12" t="s">
        <v>30</v>
      </c>
      <c r="H23" s="31"/>
      <c r="I23" s="24" t="s">
        <v>24</v>
      </c>
      <c r="J23" s="54">
        <f>1.632-0.03025</f>
        <v>1.60175</v>
      </c>
      <c r="K23" s="8">
        <f>F23-J23</f>
        <v>3.0249999999999888E-2</v>
      </c>
    </row>
    <row r="24" spans="1:11" ht="60" x14ac:dyDescent="0.25">
      <c r="A24" s="51"/>
      <c r="B24" s="22" t="s">
        <v>23</v>
      </c>
      <c r="C24" s="31"/>
      <c r="D24" s="23">
        <v>2.3860000000000001</v>
      </c>
      <c r="E24" s="24" t="s">
        <v>34</v>
      </c>
      <c r="F24" s="3">
        <f t="shared" si="4"/>
        <v>2.3860000000000001</v>
      </c>
      <c r="G24" s="12"/>
      <c r="H24" s="31"/>
      <c r="I24" s="32"/>
      <c r="J24" s="26"/>
      <c r="K24" s="8">
        <f>F24-H24</f>
        <v>2.3860000000000001</v>
      </c>
    </row>
    <row r="25" spans="1:11" ht="45" x14ac:dyDescent="0.25">
      <c r="A25" s="51"/>
      <c r="B25" s="22" t="s">
        <v>23</v>
      </c>
      <c r="C25" s="31"/>
      <c r="D25" s="23">
        <v>0.29699999999999999</v>
      </c>
      <c r="E25" s="24" t="s">
        <v>32</v>
      </c>
      <c r="F25" s="3">
        <f t="shared" si="4"/>
        <v>0.29699999999999999</v>
      </c>
      <c r="G25" s="12" t="s">
        <v>30</v>
      </c>
      <c r="H25" s="31"/>
      <c r="I25" s="24" t="s">
        <v>32</v>
      </c>
      <c r="J25" s="23">
        <v>0.29699999999999999</v>
      </c>
      <c r="K25" s="8">
        <f>F25-J25</f>
        <v>0</v>
      </c>
    </row>
    <row r="26" spans="1:11" ht="60" x14ac:dyDescent="0.25">
      <c r="A26" s="51"/>
      <c r="B26" s="12" t="s">
        <v>28</v>
      </c>
      <c r="C26" s="33"/>
      <c r="D26" s="33">
        <v>0.16700000000000001</v>
      </c>
      <c r="E26" s="12" t="s">
        <v>24</v>
      </c>
      <c r="F26" s="3">
        <f t="shared" si="4"/>
        <v>0.16700000000000001</v>
      </c>
      <c r="G26" s="12" t="s">
        <v>30</v>
      </c>
      <c r="H26" s="33"/>
      <c r="I26" s="24" t="s">
        <v>24</v>
      </c>
      <c r="J26" s="56">
        <v>0.16700000000000001</v>
      </c>
      <c r="K26" s="34">
        <f>F26-J26</f>
        <v>0</v>
      </c>
    </row>
    <row r="27" spans="1:11" ht="60" x14ac:dyDescent="0.25">
      <c r="A27" s="51"/>
      <c r="B27" s="12" t="s">
        <v>25</v>
      </c>
      <c r="C27" s="33"/>
      <c r="D27" s="31">
        <v>6.29</v>
      </c>
      <c r="E27" s="12" t="s">
        <v>24</v>
      </c>
      <c r="F27" s="3">
        <f t="shared" si="4"/>
        <v>6.29</v>
      </c>
      <c r="G27" s="12" t="s">
        <v>30</v>
      </c>
      <c r="H27" s="33"/>
      <c r="I27" s="24" t="s">
        <v>24</v>
      </c>
      <c r="J27" s="57">
        <f>6.25636</f>
        <v>6.2563599999999999</v>
      </c>
      <c r="K27" s="34">
        <f>F27-J27</f>
        <v>3.3640000000000114E-2</v>
      </c>
    </row>
    <row r="28" spans="1:11" ht="60" x14ac:dyDescent="0.25">
      <c r="A28" s="52"/>
      <c r="B28" s="12" t="s">
        <v>31</v>
      </c>
      <c r="C28" s="33"/>
      <c r="D28" s="33">
        <v>7.15</v>
      </c>
      <c r="E28" s="12" t="s">
        <v>24</v>
      </c>
      <c r="F28" s="3">
        <f t="shared" si="4"/>
        <v>7.15</v>
      </c>
      <c r="G28" s="12" t="s">
        <v>30</v>
      </c>
      <c r="H28" s="33"/>
      <c r="I28" s="24" t="s">
        <v>24</v>
      </c>
      <c r="J28" s="56">
        <v>7.15</v>
      </c>
      <c r="K28" s="34">
        <f t="shared" ref="K28" si="5">F28-J28</f>
        <v>0</v>
      </c>
    </row>
    <row r="29" spans="1:11" ht="60" x14ac:dyDescent="0.25">
      <c r="A29" s="52"/>
      <c r="B29" s="12" t="s">
        <v>29</v>
      </c>
      <c r="C29" s="33"/>
      <c r="D29" s="33">
        <v>150.80000000000001</v>
      </c>
      <c r="E29" s="12" t="s">
        <v>24</v>
      </c>
      <c r="F29" s="3">
        <f t="shared" si="4"/>
        <v>150.80000000000001</v>
      </c>
      <c r="G29" s="12" t="s">
        <v>30</v>
      </c>
      <c r="H29" s="33"/>
      <c r="I29" s="24" t="s">
        <v>24</v>
      </c>
      <c r="J29" s="56">
        <f>20.236+16.03421+61.27058+21.81623+31.443</f>
        <v>150.80002000000002</v>
      </c>
      <c r="K29" s="34">
        <f t="shared" ref="K29" si="6">F29-J29</f>
        <v>-2.0000000006348273E-5</v>
      </c>
    </row>
    <row r="30" spans="1:11" ht="60" x14ac:dyDescent="0.25">
      <c r="A30" s="52"/>
      <c r="B30" s="12" t="s">
        <v>27</v>
      </c>
      <c r="C30" s="33"/>
      <c r="D30" s="33">
        <v>5.5549999999999997</v>
      </c>
      <c r="E30" s="12" t="s">
        <v>24</v>
      </c>
      <c r="F30" s="3">
        <f t="shared" si="4"/>
        <v>5.5549999999999997</v>
      </c>
      <c r="G30" s="12" t="s">
        <v>30</v>
      </c>
      <c r="H30" s="33"/>
      <c r="I30" s="24" t="s">
        <v>24</v>
      </c>
      <c r="J30" s="56">
        <f>2.66777+0.96439</f>
        <v>3.6321599999999998</v>
      </c>
      <c r="K30" s="34">
        <f>F30-J30</f>
        <v>1.9228399999999999</v>
      </c>
    </row>
    <row r="31" spans="1:11" ht="60.75" thickBot="1" x14ac:dyDescent="0.3">
      <c r="A31" s="53"/>
      <c r="B31" s="27" t="s">
        <v>33</v>
      </c>
      <c r="C31" s="35"/>
      <c r="D31" s="35">
        <v>58.18</v>
      </c>
      <c r="E31" s="27" t="s">
        <v>24</v>
      </c>
      <c r="F31" s="3">
        <f t="shared" si="4"/>
        <v>58.18</v>
      </c>
      <c r="G31" s="12" t="s">
        <v>30</v>
      </c>
      <c r="H31" s="35"/>
      <c r="I31" s="24" t="s">
        <v>24</v>
      </c>
      <c r="J31" s="58">
        <v>58.18</v>
      </c>
      <c r="K31" s="36">
        <f>F31-J31</f>
        <v>0</v>
      </c>
    </row>
    <row r="32" spans="1:11" ht="22.5" customHeight="1" x14ac:dyDescent="0.25">
      <c r="A32" s="49" t="s">
        <v>14</v>
      </c>
      <c r="B32" s="17"/>
      <c r="C32" s="6">
        <f t="shared" ref="C32:E32" si="7">SUM(C33:C39)</f>
        <v>0.19</v>
      </c>
      <c r="D32" s="6">
        <f t="shared" si="7"/>
        <v>2370.6570000000002</v>
      </c>
      <c r="E32" s="6">
        <f t="shared" si="7"/>
        <v>0</v>
      </c>
      <c r="F32" s="6">
        <f>SUM(F33:F39)</f>
        <v>2370.8470000000002</v>
      </c>
      <c r="G32" s="42"/>
      <c r="H32" s="20">
        <f>SUM(H34:H39)</f>
        <v>0</v>
      </c>
      <c r="I32" s="30"/>
      <c r="J32" s="18">
        <f>SUM(J34:J39)</f>
        <v>163.93160999999998</v>
      </c>
      <c r="K32" s="7">
        <v>0</v>
      </c>
    </row>
    <row r="33" spans="1:11" x14ac:dyDescent="0.25">
      <c r="A33" s="51"/>
      <c r="B33" s="22" t="s">
        <v>23</v>
      </c>
      <c r="C33" s="31">
        <v>0.19</v>
      </c>
      <c r="D33" s="23"/>
      <c r="E33" s="32"/>
      <c r="F33" s="3">
        <f>C33+D33</f>
        <v>0.19</v>
      </c>
      <c r="G33" s="12"/>
      <c r="H33" s="31"/>
      <c r="I33" s="32"/>
      <c r="J33" s="23"/>
      <c r="K33" s="8">
        <f>F33-H33</f>
        <v>0.19</v>
      </c>
    </row>
    <row r="34" spans="1:11" ht="60" x14ac:dyDescent="0.25">
      <c r="A34" s="51"/>
      <c r="B34" s="22" t="s">
        <v>23</v>
      </c>
      <c r="C34" s="31"/>
      <c r="D34" s="23">
        <f>0.466+0.085</f>
        <v>0.55100000000000005</v>
      </c>
      <c r="E34" s="24" t="s">
        <v>24</v>
      </c>
      <c r="F34" s="3">
        <f t="shared" ref="F34:F39" si="8">C34+D34</f>
        <v>0.55100000000000005</v>
      </c>
      <c r="G34" s="12" t="s">
        <v>30</v>
      </c>
      <c r="H34" s="31"/>
      <c r="I34" s="24" t="s">
        <v>24</v>
      </c>
      <c r="J34" s="54">
        <f>0.061+0.08+0.16+0.085</f>
        <v>0.38600000000000007</v>
      </c>
      <c r="K34" s="8">
        <f>F34-J34</f>
        <v>0.16499999999999998</v>
      </c>
    </row>
    <row r="35" spans="1:11" ht="60" x14ac:dyDescent="0.25">
      <c r="A35" s="51"/>
      <c r="B35" s="12" t="s">
        <v>28</v>
      </c>
      <c r="C35" s="33"/>
      <c r="D35" s="33">
        <f>0.167+0.422</f>
        <v>0.58899999999999997</v>
      </c>
      <c r="E35" s="12" t="s">
        <v>24</v>
      </c>
      <c r="F35" s="3">
        <f t="shared" si="8"/>
        <v>0.58899999999999997</v>
      </c>
      <c r="G35" s="12" t="s">
        <v>30</v>
      </c>
      <c r="H35" s="33"/>
      <c r="I35" s="24" t="s">
        <v>24</v>
      </c>
      <c r="J35" s="56">
        <v>0.58899999999999997</v>
      </c>
      <c r="K35" s="34">
        <f>F35-J35</f>
        <v>0</v>
      </c>
    </row>
    <row r="36" spans="1:11" ht="60" x14ac:dyDescent="0.25">
      <c r="A36" s="51"/>
      <c r="B36" s="12" t="s">
        <v>25</v>
      </c>
      <c r="C36" s="33"/>
      <c r="D36" s="31">
        <f>55.155</f>
        <v>55.155000000000001</v>
      </c>
      <c r="E36" s="12" t="s">
        <v>24</v>
      </c>
      <c r="F36" s="3">
        <f t="shared" si="8"/>
        <v>55.155000000000001</v>
      </c>
      <c r="G36" s="12" t="s">
        <v>30</v>
      </c>
      <c r="H36" s="33"/>
      <c r="I36" s="24" t="s">
        <v>24</v>
      </c>
      <c r="J36" s="57">
        <f>33.032</f>
        <v>33.031999999999996</v>
      </c>
      <c r="K36" s="34">
        <f>F36-J36</f>
        <v>22.123000000000005</v>
      </c>
    </row>
    <row r="37" spans="1:11" ht="60" x14ac:dyDescent="0.25">
      <c r="A37" s="52"/>
      <c r="B37" s="12" t="s">
        <v>35</v>
      </c>
      <c r="C37" s="33"/>
      <c r="D37" s="33">
        <f>1944.718+50.288</f>
        <v>1995.0060000000001</v>
      </c>
      <c r="E37" s="12" t="s">
        <v>24</v>
      </c>
      <c r="F37" s="3">
        <f t="shared" si="8"/>
        <v>1995.0060000000001</v>
      </c>
      <c r="G37" s="12" t="s">
        <v>30</v>
      </c>
      <c r="H37" s="33"/>
      <c r="I37" s="24" t="s">
        <v>24</v>
      </c>
      <c r="J37" s="56">
        <v>0</v>
      </c>
      <c r="K37" s="34">
        <f t="shared" ref="K37" si="9">F37-J37</f>
        <v>1995.0060000000001</v>
      </c>
    </row>
    <row r="38" spans="1:11" ht="60" x14ac:dyDescent="0.25">
      <c r="A38" s="52"/>
      <c r="B38" s="12" t="s">
        <v>27</v>
      </c>
      <c r="C38" s="33"/>
      <c r="D38" s="33">
        <f>0.826+171.003</f>
        <v>171.82899999999998</v>
      </c>
      <c r="E38" s="12" t="s">
        <v>24</v>
      </c>
      <c r="F38" s="3">
        <f t="shared" si="8"/>
        <v>171.82899999999998</v>
      </c>
      <c r="G38" s="12" t="s">
        <v>30</v>
      </c>
      <c r="H38" s="33"/>
      <c r="I38" s="24" t="s">
        <v>24</v>
      </c>
      <c r="J38" s="56">
        <f>0.33023+36.222</f>
        <v>36.552230000000002</v>
      </c>
      <c r="K38" s="34">
        <f>F38-J38</f>
        <v>135.27676999999997</v>
      </c>
    </row>
    <row r="39" spans="1:11" ht="60.75" thickBot="1" x14ac:dyDescent="0.3">
      <c r="A39" s="53"/>
      <c r="B39" s="27" t="s">
        <v>33</v>
      </c>
      <c r="C39" s="35"/>
      <c r="D39" s="35">
        <f>43.205+47.278+57.044</f>
        <v>147.52699999999999</v>
      </c>
      <c r="E39" s="27" t="s">
        <v>24</v>
      </c>
      <c r="F39" s="3">
        <f t="shared" si="8"/>
        <v>147.52699999999999</v>
      </c>
      <c r="G39" s="12" t="s">
        <v>30</v>
      </c>
      <c r="H39" s="35"/>
      <c r="I39" s="24" t="s">
        <v>24</v>
      </c>
      <c r="J39" s="58">
        <f>43.20538+46.796+3.371</f>
        <v>93.372379999999993</v>
      </c>
      <c r="K39" s="36">
        <f>F39-J39</f>
        <v>54.154619999999994</v>
      </c>
    </row>
    <row r="40" spans="1:11" ht="15" customHeight="1" x14ac:dyDescent="0.25">
      <c r="A40" s="49" t="s">
        <v>15</v>
      </c>
      <c r="B40" s="37"/>
      <c r="C40" s="37"/>
      <c r="D40" s="37"/>
      <c r="E40" s="37"/>
      <c r="F40" s="9">
        <v>0</v>
      </c>
      <c r="G40" s="37"/>
      <c r="H40" s="37"/>
      <c r="I40" s="37"/>
      <c r="J40" s="37"/>
      <c r="K40" s="10">
        <v>0</v>
      </c>
    </row>
    <row r="41" spans="1:11" ht="15.75" thickBot="1" x14ac:dyDescent="0.3">
      <c r="A41" s="50"/>
      <c r="B41" s="38"/>
      <c r="C41" s="38"/>
      <c r="D41" s="38"/>
      <c r="E41" s="38"/>
      <c r="F41" s="38"/>
      <c r="G41" s="38"/>
      <c r="H41" s="38"/>
      <c r="I41" s="38"/>
      <c r="J41" s="38"/>
      <c r="K41" s="39"/>
    </row>
    <row r="42" spans="1:11" ht="27" customHeight="1" thickBot="1" x14ac:dyDescent="0.3">
      <c r="A42" s="43" t="s">
        <v>16</v>
      </c>
      <c r="B42" s="40"/>
      <c r="C42" s="11">
        <f>C40+C32+C21+C13</f>
        <v>0.96399999999999997</v>
      </c>
      <c r="D42" s="11">
        <f t="shared" ref="D42:K42" si="10">D40+D32+D21+D13</f>
        <v>3063.482</v>
      </c>
      <c r="E42" s="11">
        <f t="shared" si="10"/>
        <v>0</v>
      </c>
      <c r="F42" s="11">
        <f t="shared" si="10"/>
        <v>3064.4459999999999</v>
      </c>
      <c r="G42" s="11">
        <f t="shared" si="10"/>
        <v>0</v>
      </c>
      <c r="H42" s="11">
        <f t="shared" si="10"/>
        <v>0</v>
      </c>
      <c r="I42" s="11">
        <f t="shared" si="10"/>
        <v>0</v>
      </c>
      <c r="J42" s="11">
        <f t="shared" si="10"/>
        <v>717.75992999999994</v>
      </c>
      <c r="K42" s="11">
        <f t="shared" si="10"/>
        <v>45.015969999999982</v>
      </c>
    </row>
    <row r="46" spans="1:11" x14ac:dyDescent="0.25">
      <c r="A46" s="1" t="s">
        <v>37</v>
      </c>
    </row>
    <row r="48" spans="1:11" s="41" customFormat="1" ht="14.25" x14ac:dyDescent="0.2"/>
    <row r="49" s="41" customFormat="1" ht="14.25" x14ac:dyDescent="0.2"/>
    <row r="50" s="41" customFormat="1" ht="14.25" x14ac:dyDescent="0.2"/>
    <row r="51" s="41" customFormat="1" ht="14.25" x14ac:dyDescent="0.2"/>
  </sheetData>
  <mergeCells count="14">
    <mergeCell ref="A40:A41"/>
    <mergeCell ref="B11:B12"/>
    <mergeCell ref="A11:A12"/>
    <mergeCell ref="C11:E11"/>
    <mergeCell ref="A21:A31"/>
    <mergeCell ref="A13:A20"/>
    <mergeCell ref="A32:A39"/>
    <mergeCell ref="A5:K5"/>
    <mergeCell ref="A8:K8"/>
    <mergeCell ref="G11:J11"/>
    <mergeCell ref="K11:K12"/>
    <mergeCell ref="F11:F12"/>
    <mergeCell ref="A7:K7"/>
    <mergeCell ref="A6:K6"/>
  </mergeCells>
  <pageMargins left="0.19685039370078741" right="0.19685039370078741" top="0.19685039370078741" bottom="0.19685039370078741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2018-10-31T13:47:18Z</dcterms:modified>
</cp:coreProperties>
</file>